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5252" windowHeight="8688" activeTab="3"/>
  </bookViews>
  <sheets>
    <sheet name="справляемость_чел" sheetId="4" r:id="rId1"/>
    <sheet name="Справляемость_%" sheetId="5" r:id="rId2"/>
    <sheet name="уровень_разв_чел" sheetId="8" r:id="rId3"/>
    <sheet name="уров_разв_%" sheetId="9" r:id="rId4"/>
    <sheet name="таблица" sheetId="1" r:id="rId5"/>
  </sheets>
  <definedNames>
    <definedName name="_xlnm.Print_Area" localSheetId="4">таблица!$A$1:$S$44</definedName>
  </definedNames>
  <calcPr calcId="124519"/>
</workbook>
</file>

<file path=xl/calcChain.xml><?xml version="1.0" encoding="utf-8"?>
<calcChain xmlns="http://schemas.openxmlformats.org/spreadsheetml/2006/main">
  <c r="O12" i="1"/>
  <c r="N12"/>
  <c r="M12"/>
  <c r="O6"/>
  <c r="N6"/>
  <c r="M6"/>
  <c r="E38"/>
  <c r="E34"/>
  <c r="E35"/>
  <c r="E36"/>
  <c r="E40"/>
  <c r="E41" s="1"/>
  <c r="L10"/>
  <c r="L11"/>
  <c r="L12"/>
  <c r="L6"/>
  <c r="L5"/>
  <c r="L4"/>
  <c r="I23"/>
  <c r="I24"/>
  <c r="I25"/>
  <c r="I26"/>
  <c r="I27"/>
  <c r="I28"/>
  <c r="I29"/>
  <c r="I30"/>
  <c r="I31"/>
  <c r="I32"/>
  <c r="I33"/>
  <c r="G3"/>
  <c r="D40"/>
  <c r="O5" s="1"/>
  <c r="F40"/>
  <c r="C40"/>
  <c r="E39" l="1"/>
  <c r="E37"/>
  <c r="O4"/>
  <c r="D36"/>
  <c r="M5" s="1"/>
  <c r="F36"/>
  <c r="J5"/>
  <c r="J6"/>
  <c r="J7"/>
  <c r="J8"/>
  <c r="J9"/>
  <c r="I9" s="1"/>
  <c r="J10"/>
  <c r="I10" s="1"/>
  <c r="J11"/>
  <c r="I11" s="1"/>
  <c r="J12"/>
  <c r="I12" s="1"/>
  <c r="J13"/>
  <c r="I13" s="1"/>
  <c r="J14"/>
  <c r="I14" s="1"/>
  <c r="J15"/>
  <c r="I15" s="1"/>
  <c r="J16"/>
  <c r="I16" s="1"/>
  <c r="J17"/>
  <c r="I17" s="1"/>
  <c r="J18"/>
  <c r="I18" s="1"/>
  <c r="J19"/>
  <c r="I19" s="1"/>
  <c r="J20"/>
  <c r="I20" s="1"/>
  <c r="J21"/>
  <c r="I21" s="1"/>
  <c r="J22"/>
  <c r="I22" s="1"/>
  <c r="J23"/>
  <c r="J24"/>
  <c r="J25"/>
  <c r="J26"/>
  <c r="J27"/>
  <c r="J28"/>
  <c r="J29"/>
  <c r="J30"/>
  <c r="J31"/>
  <c r="J32"/>
  <c r="J33"/>
  <c r="J4"/>
  <c r="G26"/>
  <c r="H26" s="1"/>
  <c r="G27"/>
  <c r="H27" s="1"/>
  <c r="G28"/>
  <c r="G29"/>
  <c r="G30"/>
  <c r="G31"/>
  <c r="G32"/>
  <c r="C43"/>
  <c r="D34" s="1"/>
  <c r="F38" l="1"/>
  <c r="D38"/>
  <c r="D37"/>
  <c r="M11" s="1"/>
  <c r="F35"/>
  <c r="F41"/>
  <c r="C34"/>
  <c r="D35"/>
  <c r="F34"/>
  <c r="D41"/>
  <c r="O11" s="1"/>
  <c r="C35"/>
  <c r="F37"/>
  <c r="H31"/>
  <c r="H29"/>
  <c r="H32"/>
  <c r="H30"/>
  <c r="H28"/>
  <c r="C41"/>
  <c r="O10" s="1"/>
  <c r="C36"/>
  <c r="F39" l="1"/>
  <c r="C37"/>
  <c r="M10" s="1"/>
  <c r="M4"/>
  <c r="C38"/>
  <c r="N5"/>
  <c r="D39"/>
  <c r="N11" s="1"/>
  <c r="G25"/>
  <c r="G24"/>
  <c r="G33"/>
  <c r="H33" s="1"/>
  <c r="G23"/>
  <c r="G22"/>
  <c r="G21"/>
  <c r="G20"/>
  <c r="G19"/>
  <c r="G18"/>
  <c r="G5"/>
  <c r="I5" s="1"/>
  <c r="G6"/>
  <c r="I6" s="1"/>
  <c r="G7"/>
  <c r="I7" s="1"/>
  <c r="G8"/>
  <c r="I8" s="1"/>
  <c r="G9"/>
  <c r="G10"/>
  <c r="G11"/>
  <c r="G12"/>
  <c r="G13"/>
  <c r="G14"/>
  <c r="G15"/>
  <c r="G16"/>
  <c r="G17"/>
  <c r="G4"/>
  <c r="I4" s="1"/>
  <c r="C39" l="1"/>
  <c r="N10" s="1"/>
  <c r="N4"/>
  <c r="H22"/>
  <c r="H4"/>
  <c r="H36"/>
  <c r="H10"/>
  <c r="H18"/>
  <c r="H5"/>
  <c r="H16"/>
  <c r="H17"/>
  <c r="H23"/>
  <c r="H6"/>
  <c r="H7"/>
  <c r="H14"/>
  <c r="H20"/>
  <c r="H11"/>
  <c r="H12"/>
  <c r="H13"/>
  <c r="H21"/>
  <c r="H8"/>
  <c r="H15"/>
  <c r="H9"/>
  <c r="H19"/>
  <c r="H24"/>
  <c r="H25"/>
  <c r="G34"/>
  <c r="H34" s="1"/>
  <c r="I36" l="1"/>
  <c r="H38"/>
  <c r="H37"/>
  <c r="H39" l="1"/>
  <c r="I43"/>
  <c r="I38"/>
  <c r="J43" s="1"/>
  <c r="I42"/>
  <c r="I37"/>
  <c r="J42" s="1"/>
  <c r="I39" l="1"/>
</calcChain>
</file>

<file path=xl/sharedStrings.xml><?xml version="1.0" encoding="utf-8"?>
<sst xmlns="http://schemas.openxmlformats.org/spreadsheetml/2006/main" count="45" uniqueCount="35">
  <si>
    <t>№</t>
  </si>
  <si>
    <t>ФИ</t>
  </si>
  <si>
    <t>сумма  баллов</t>
  </si>
  <si>
    <t>уровень</t>
  </si>
  <si>
    <t>высокий</t>
  </si>
  <si>
    <t>низкий</t>
  </si>
  <si>
    <t>средний</t>
  </si>
  <si>
    <t>критерии</t>
  </si>
  <si>
    <t>ср. балл по критерию</t>
  </si>
  <si>
    <t xml:space="preserve">% выполнения </t>
  </si>
  <si>
    <t>не выполнили, чел</t>
  </si>
  <si>
    <t>не выполнили, %</t>
  </si>
  <si>
    <t xml:space="preserve"> частично, чел</t>
  </si>
  <si>
    <t xml:space="preserve"> частично, %</t>
  </si>
  <si>
    <t>полностью, чел</t>
  </si>
  <si>
    <t>полностью, %</t>
  </si>
  <si>
    <t>человек</t>
  </si>
  <si>
    <t>%</t>
  </si>
  <si>
    <t xml:space="preserve">достигли базового </t>
  </si>
  <si>
    <t>не выполнены</t>
  </si>
  <si>
    <t>частично</t>
  </si>
  <si>
    <t>полностью</t>
  </si>
  <si>
    <t>уровень развития умения</t>
  </si>
  <si>
    <t>количество человек, присутствующих на работе</t>
  </si>
  <si>
    <t>максимальный балл по критерюю</t>
  </si>
  <si>
    <t>справляемость с умением</t>
  </si>
  <si>
    <t>ученик 1</t>
  </si>
  <si>
    <t>ученик 2</t>
  </si>
  <si>
    <t>ученик 3</t>
  </si>
  <si>
    <t>ученик 4</t>
  </si>
  <si>
    <t>ученик 5</t>
  </si>
  <si>
    <t>верно составлены схемы ПСС</t>
  </si>
  <si>
    <t>в схеме ПСС причины сформулированы верно</t>
  </si>
  <si>
    <t>в схеме ПСС следствия сформулированы верно</t>
  </si>
  <si>
    <t>ответ на вопрос найден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</si>
</sst>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EB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9" fontId="0" fillId="0" borderId="0" xfId="0" applyNumberFormat="1"/>
    <xf numFmtId="0" fontId="0" fillId="0" borderId="1" xfId="0" applyBorder="1"/>
    <xf numFmtId="1" fontId="0" fillId="0" borderId="0" xfId="0" applyNumberFormat="1"/>
    <xf numFmtId="0" fontId="0" fillId="0" borderId="1" xfId="0" applyFill="1" applyBorder="1"/>
    <xf numFmtId="164" fontId="0" fillId="0" borderId="0" xfId="0" applyNumberFormat="1"/>
    <xf numFmtId="0" fontId="0" fillId="2" borderId="1" xfId="0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4" xfId="0" applyBorder="1"/>
    <xf numFmtId="0" fontId="0" fillId="0" borderId="3" xfId="0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4" borderId="1" xfId="0" applyFill="1" applyBorder="1"/>
    <xf numFmtId="0" fontId="2" fillId="3" borderId="3" xfId="0" applyFont="1" applyFill="1" applyBorder="1" applyAlignment="1">
      <alignment vertical="center" wrapText="1"/>
    </xf>
    <xf numFmtId="0" fontId="0" fillId="5" borderId="1" xfId="0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0" fontId="0" fillId="5" borderId="0" xfId="0" applyFill="1"/>
    <xf numFmtId="164" fontId="0" fillId="5" borderId="1" xfId="0" applyNumberFormat="1" applyFill="1" applyBorder="1" applyAlignment="1"/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7" borderId="1" xfId="0" applyFill="1" applyBorder="1"/>
    <xf numFmtId="9" fontId="0" fillId="7" borderId="1" xfId="0" applyNumberFormat="1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9" fontId="0" fillId="8" borderId="1" xfId="0" applyNumberFormat="1" applyFill="1" applyBorder="1"/>
    <xf numFmtId="0" fontId="0" fillId="9" borderId="1" xfId="0" applyFill="1" applyBorder="1"/>
    <xf numFmtId="1" fontId="0" fillId="9" borderId="1" xfId="0" applyNumberFormat="1" applyFill="1" applyBorder="1"/>
    <xf numFmtId="164" fontId="0" fillId="9" borderId="1" xfId="0" applyNumberFormat="1" applyFill="1" applyBorder="1"/>
    <xf numFmtId="0" fontId="0" fillId="10" borderId="1" xfId="0" applyFill="1" applyBorder="1"/>
    <xf numFmtId="1" fontId="0" fillId="10" borderId="1" xfId="0" applyNumberFormat="1" applyFill="1" applyBorder="1"/>
    <xf numFmtId="9" fontId="0" fillId="10" borderId="1" xfId="0" applyNumberFormat="1" applyFill="1" applyBorder="1"/>
    <xf numFmtId="0" fontId="0" fillId="6" borderId="1" xfId="0" applyFill="1" applyBorder="1"/>
    <xf numFmtId="0" fontId="2" fillId="0" borderId="1" xfId="0" applyFont="1" applyFill="1" applyBorder="1" applyAlignment="1">
      <alignment vertical="center" wrapText="1"/>
    </xf>
    <xf numFmtId="9" fontId="1" fillId="0" borderId="1" xfId="0" applyNumberFormat="1" applyFont="1" applyFill="1" applyBorder="1"/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2" borderId="0" xfId="0" applyNumberFormat="1" applyFill="1"/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F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 sz="1600"/>
            </a:pPr>
            <a:r>
              <a:rPr lang="ru-RU" sz="1600"/>
              <a:t>Справляемость с </a:t>
            </a:r>
            <a:r>
              <a:rPr lang="ru-RU" sz="1600" b="1" i="1" u="none" strike="noStrike" baseline="0"/>
              <a:t>умением составлять схемы причинно-следственных связей</a:t>
            </a:r>
            <a:r>
              <a:rPr lang="ru-RU" sz="1600"/>
              <a:t>, человек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таблица!$M$3</c:f>
              <c:strCache>
                <c:ptCount val="1"/>
                <c:pt idx="0">
                  <c:v>не выполнены</c:v>
                </c:pt>
              </c:strCache>
            </c:strRef>
          </c:tx>
          <c:dLbls>
            <c:txPr>
              <a:bodyPr/>
              <a:lstStyle/>
              <a:p>
                <a:pPr>
                  <a:defRPr sz="14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таблица!$L$4:$L$6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таблица!$M$4:$M$6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таблица!$N$3</c:f>
              <c:strCache>
                <c:ptCount val="1"/>
                <c:pt idx="0">
                  <c:v>частично</c:v>
                </c:pt>
              </c:strCache>
            </c:strRef>
          </c:tx>
          <c:dLbls>
            <c:txPr>
              <a:bodyPr/>
              <a:lstStyle/>
              <a:p>
                <a:pPr>
                  <a:defRPr sz="160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таблица!$L$4:$L$6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таблица!$N$4:$N$6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таблица!$O$3</c:f>
              <c:strCache>
                <c:ptCount val="1"/>
                <c:pt idx="0">
                  <c:v>полностью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solidFill>
                      <a:srgbClr val="00B05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таблица!$L$4:$L$6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таблица!$O$4:$O$6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axId val="111952256"/>
        <c:axId val="111953792"/>
      </c:barChart>
      <c:catAx>
        <c:axId val="1119522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11953792"/>
        <c:crosses val="autoZero"/>
        <c:auto val="1"/>
        <c:lblAlgn val="ctr"/>
        <c:lblOffset val="100"/>
      </c:catAx>
      <c:valAx>
        <c:axId val="111953792"/>
        <c:scaling>
          <c:orientation val="minMax"/>
        </c:scaling>
        <c:axPos val="l"/>
        <c:majorGridlines/>
        <c:numFmt formatCode="General" sourceLinked="1"/>
        <c:tickLblPos val="nextTo"/>
        <c:crossAx val="111952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63678489303859"/>
          <c:y val="0.36968608261506758"/>
          <c:w val="0.18536321510696133"/>
          <c:h val="0.23785171017660647"/>
        </c:manualLayout>
      </c:layout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Справляемость с </a:t>
            </a:r>
            <a:r>
              <a:rPr lang="ru-RU" sz="1800" b="1" i="1" u="none" strike="noStrike" baseline="0"/>
              <a:t>умением составлять схемы причинно-следственных связей</a:t>
            </a:r>
            <a:r>
              <a:rPr lang="ru-RU" sz="1800" b="1" i="0" u="none" strike="noStrike" baseline="0"/>
              <a:t>, </a:t>
            </a:r>
            <a:r>
              <a:rPr lang="ru-RU"/>
              <a:t> 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таблица!$M$9</c:f>
              <c:strCache>
                <c:ptCount val="1"/>
                <c:pt idx="0">
                  <c:v>не выполнены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таблица!$L$10:$L$12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таблица!$M$10:$M$12</c:f>
              <c:numCache>
                <c:formatCode>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таблица!$N$9</c:f>
              <c:strCache>
                <c:ptCount val="1"/>
                <c:pt idx="0">
                  <c:v>частично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таблица!$L$10:$L$12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таблица!$N$10:$N$12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</c:ser>
        <c:ser>
          <c:idx val="2"/>
          <c:order val="2"/>
          <c:tx>
            <c:strRef>
              <c:f>таблица!$O$9</c:f>
              <c:strCache>
                <c:ptCount val="1"/>
                <c:pt idx="0">
                  <c:v>полностью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таблица!$L$10:$L$12</c:f>
              <c:strCache>
                <c:ptCount val="3"/>
                <c:pt idx="0">
                  <c:v>верно составлены схемы ПСС</c:v>
                </c:pt>
                <c:pt idx="1">
                  <c:v>в схеме ПСС причины сформулированы верно</c:v>
                </c:pt>
                <c:pt idx="2">
                  <c:v>в схеме ПСС следствия сформулированы верно</c:v>
                </c:pt>
              </c:strCache>
            </c:strRef>
          </c:cat>
          <c:val>
            <c:numRef>
              <c:f>таблица!$O$10:$O$12</c:f>
              <c:numCache>
                <c:formatCode>0%</c:formatCode>
                <c:ptCount val="3"/>
                <c:pt idx="0">
                  <c:v>0.4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</c:ser>
        <c:dLbls>
          <c:showVal val="1"/>
        </c:dLbls>
        <c:axId val="113274240"/>
        <c:axId val="113300608"/>
      </c:barChart>
      <c:catAx>
        <c:axId val="113274240"/>
        <c:scaling>
          <c:orientation val="minMax"/>
        </c:scaling>
        <c:axPos val="b"/>
        <c:tickLblPos val="nextTo"/>
        <c:crossAx val="113300608"/>
        <c:crosses val="autoZero"/>
        <c:auto val="1"/>
        <c:lblAlgn val="ctr"/>
        <c:lblOffset val="100"/>
      </c:catAx>
      <c:valAx>
        <c:axId val="113300608"/>
        <c:scaling>
          <c:orientation val="minMax"/>
        </c:scaling>
        <c:axPos val="l"/>
        <c:majorGridlines/>
        <c:numFmt formatCode="0%" sourceLinked="1"/>
        <c:tickLblPos val="nextTo"/>
        <c:crossAx val="113274240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/>
            </a:pPr>
            <a:r>
              <a:rPr lang="ru-RU"/>
              <a:t>Мониторинг уровня развития </a:t>
            </a:r>
            <a:r>
              <a:rPr lang="ru-RU" sz="1800" b="1" i="1" u="none" strike="noStrike" baseline="0"/>
              <a:t>умения составлять схемы причинно-следственных связей</a:t>
            </a:r>
            <a:r>
              <a:rPr lang="ru-RU"/>
              <a:t>, человек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таблица!$H$35</c:f>
              <c:strCache>
                <c:ptCount val="1"/>
                <c:pt idx="0">
                  <c:v>человек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таблица!$G$36:$G$38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таблица!$H$36:$H$38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Val val="1"/>
        </c:dLbls>
        <c:axId val="115292800"/>
        <c:axId val="115302784"/>
      </c:barChart>
      <c:catAx>
        <c:axId val="11529280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15302784"/>
        <c:crosses val="autoZero"/>
        <c:auto val="1"/>
        <c:lblAlgn val="ctr"/>
        <c:lblOffset val="100"/>
      </c:catAx>
      <c:valAx>
        <c:axId val="115302784"/>
        <c:scaling>
          <c:orientation val="minMax"/>
        </c:scaling>
        <c:axPos val="l"/>
        <c:majorGridlines/>
        <c:numFmt formatCode="0" sourceLinked="1"/>
        <c:tickLblPos val="nextTo"/>
        <c:crossAx val="115292800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0"/>
  <c:chart>
    <c:title>
      <c:tx>
        <c:rich>
          <a:bodyPr/>
          <a:lstStyle/>
          <a:p>
            <a:pPr>
              <a:defRPr/>
            </a:pPr>
            <a:r>
              <a:rPr lang="ru-RU"/>
              <a:t>Мониторинг уровня развития </a:t>
            </a:r>
            <a:r>
              <a:rPr lang="ru-RU" sz="1800" b="1" i="1" u="none" strike="noStrike" baseline="0"/>
              <a:t>умения составлять схемы причинно-следственных связей,</a:t>
            </a:r>
            <a:r>
              <a:rPr lang="ru-RU"/>
              <a:t> </a:t>
            </a:r>
            <a:r>
              <a:rPr lang="en-US"/>
              <a:t>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таблица!$I$35</c:f>
              <c:strCache>
                <c:ptCount val="1"/>
                <c:pt idx="0">
                  <c:v>%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таблица!$G$36:$G$38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таблица!$I$36:$I$38</c:f>
              <c:numCache>
                <c:formatCode>0.0%</c:formatCode>
                <c:ptCount val="3"/>
                <c:pt idx="0">
                  <c:v>0.4</c:v>
                </c:pt>
                <c:pt idx="1">
                  <c:v>0.2</c:v>
                </c:pt>
                <c:pt idx="2">
                  <c:v>0.4</c:v>
                </c:pt>
              </c:numCache>
            </c:numRef>
          </c:val>
        </c:ser>
        <c:dLbls>
          <c:showVal val="1"/>
        </c:dLbls>
        <c:axId val="115379584"/>
        <c:axId val="115389568"/>
      </c:barChart>
      <c:catAx>
        <c:axId val="115379584"/>
        <c:scaling>
          <c:orientation val="minMax"/>
        </c:scaling>
        <c:axPos val="b"/>
        <c:tickLblPos val="nextTo"/>
        <c:crossAx val="115389568"/>
        <c:crosses val="autoZero"/>
        <c:auto val="1"/>
        <c:lblAlgn val="ctr"/>
        <c:lblOffset val="100"/>
      </c:catAx>
      <c:valAx>
        <c:axId val="115389568"/>
        <c:scaling>
          <c:orientation val="minMax"/>
        </c:scaling>
        <c:axPos val="l"/>
        <c:majorGridlines/>
        <c:numFmt formatCode="0.0%" sourceLinked="1"/>
        <c:tickLblPos val="nextTo"/>
        <c:crossAx val="115379584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7243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881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7243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881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view="pageBreakPreview" topLeftCell="A5" zoomScale="60" zoomScaleNormal="60" workbookViewId="0">
      <selection activeCell="L20" sqref="L20"/>
    </sheetView>
  </sheetViews>
  <sheetFormatPr defaultRowHeight="14.4"/>
  <cols>
    <col min="1" max="1" width="3.44140625" bestFit="1" customWidth="1"/>
    <col min="2" max="2" width="24.5546875" customWidth="1"/>
    <col min="3" max="6" width="15.6640625" customWidth="1"/>
    <col min="8" max="8" width="9.88671875" bestFit="1" customWidth="1"/>
    <col min="9" max="9" width="22.109375" customWidth="1"/>
    <col min="12" max="12" width="42.77734375" customWidth="1"/>
    <col min="13" max="13" width="14" bestFit="1" customWidth="1"/>
    <col min="15" max="15" width="10.88671875" bestFit="1" customWidth="1"/>
    <col min="16" max="16" width="38.44140625" bestFit="1" customWidth="1"/>
    <col min="17" max="17" width="14" bestFit="1" customWidth="1"/>
    <col min="19" max="19" width="10.88671875" bestFit="1" customWidth="1"/>
  </cols>
  <sheetData>
    <row r="1" spans="1:19" ht="14.4" customHeight="1">
      <c r="A1" s="51" t="s">
        <v>0</v>
      </c>
      <c r="B1" s="51" t="s">
        <v>1</v>
      </c>
      <c r="C1" s="57" t="s">
        <v>7</v>
      </c>
      <c r="D1" s="58"/>
      <c r="E1" s="58"/>
      <c r="F1" s="59"/>
      <c r="G1" s="52" t="s">
        <v>2</v>
      </c>
      <c r="H1" s="52" t="s">
        <v>17</v>
      </c>
      <c r="I1" s="52" t="s">
        <v>22</v>
      </c>
      <c r="L1" s="48" t="s">
        <v>25</v>
      </c>
      <c r="M1" s="48"/>
      <c r="N1" s="48"/>
      <c r="O1" s="48"/>
      <c r="P1" s="46"/>
      <c r="Q1" s="46"/>
      <c r="R1" s="46"/>
      <c r="S1" s="46"/>
    </row>
    <row r="2" spans="1:19" ht="62.4" customHeight="1">
      <c r="A2" s="51"/>
      <c r="B2" s="51"/>
      <c r="C2" s="45" t="s">
        <v>31</v>
      </c>
      <c r="D2" s="22" t="s">
        <v>32</v>
      </c>
      <c r="E2" s="22" t="s">
        <v>33</v>
      </c>
      <c r="F2" s="22" t="s">
        <v>34</v>
      </c>
      <c r="G2" s="53"/>
      <c r="H2" s="53"/>
      <c r="I2" s="53"/>
      <c r="L2" s="49"/>
      <c r="M2" s="49"/>
      <c r="N2" s="49"/>
      <c r="O2" s="49"/>
      <c r="P2" s="47"/>
      <c r="Q2" s="47"/>
      <c r="R2" s="47"/>
      <c r="S2" s="47"/>
    </row>
    <row r="3" spans="1:19" ht="27" customHeight="1">
      <c r="A3" s="12"/>
      <c r="B3" s="21" t="s">
        <v>24</v>
      </c>
      <c r="C3" s="39">
        <v>3</v>
      </c>
      <c r="D3" s="40">
        <v>3</v>
      </c>
      <c r="E3" s="40">
        <v>3</v>
      </c>
      <c r="F3" s="40">
        <v>1</v>
      </c>
      <c r="G3" s="37">
        <f>SUM(C3:F3)</f>
        <v>10</v>
      </c>
      <c r="H3" s="38">
        <v>1</v>
      </c>
      <c r="I3" s="13"/>
      <c r="L3" s="25" t="s">
        <v>7</v>
      </c>
      <c r="M3" s="25" t="s">
        <v>19</v>
      </c>
      <c r="N3" s="25" t="s">
        <v>20</v>
      </c>
      <c r="O3" s="25" t="s">
        <v>21</v>
      </c>
    </row>
    <row r="4" spans="1:19" ht="22.95" customHeight="1">
      <c r="A4" s="9">
        <v>1</v>
      </c>
      <c r="B4" s="11" t="s">
        <v>26</v>
      </c>
      <c r="C4" s="41">
        <v>3</v>
      </c>
      <c r="D4" s="42">
        <v>3</v>
      </c>
      <c r="E4" s="42">
        <v>3</v>
      </c>
      <c r="F4" s="42">
        <v>1</v>
      </c>
      <c r="G4" s="42">
        <f t="shared" ref="G3:G33" si="0">SUM(C4:F4)</f>
        <v>10</v>
      </c>
      <c r="H4" s="43">
        <f>G4/9</f>
        <v>1.1111111111111112</v>
      </c>
      <c r="I4" s="2" t="str">
        <f>IF(J4=FALSE,"не участвовал",IF(G4&gt;7,"высокий",IF(G4&gt;=5,"средний",IF(G4&gt;=0,"низкий"))))</f>
        <v>высокий</v>
      </c>
      <c r="J4" t="b">
        <f>ISNUMBER(C4)</f>
        <v>1</v>
      </c>
      <c r="L4" s="26" t="str">
        <f>$C$2</f>
        <v>верно составлены схемы ПСС</v>
      </c>
      <c r="M4" s="26">
        <f>$C$36</f>
        <v>1</v>
      </c>
      <c r="N4" s="26">
        <f>$C$38</f>
        <v>2</v>
      </c>
      <c r="O4" s="26">
        <f>$C$40</f>
        <v>2</v>
      </c>
    </row>
    <row r="5" spans="1:19" ht="22.95" customHeight="1">
      <c r="A5" s="9">
        <v>2</v>
      </c>
      <c r="B5" s="35" t="s">
        <v>27</v>
      </c>
      <c r="C5" s="41">
        <v>3</v>
      </c>
      <c r="D5" s="42">
        <v>2</v>
      </c>
      <c r="E5" s="42">
        <v>2</v>
      </c>
      <c r="F5" s="42">
        <v>1</v>
      </c>
      <c r="G5" s="42">
        <f t="shared" si="0"/>
        <v>8</v>
      </c>
      <c r="H5" s="43">
        <f t="shared" ref="H5:H34" si="1">G5/9</f>
        <v>0.88888888888888884</v>
      </c>
      <c r="I5" s="2" t="str">
        <f t="shared" ref="I5:I33" si="2">IF(J5=FALSE,"не участвовал",IF(G5&gt;7,"высокий",IF(G5&gt;=5,"средний",IF(G5&gt;=0,"низкий"))))</f>
        <v>высокий</v>
      </c>
      <c r="J5" t="b">
        <f t="shared" ref="J5:J33" si="3">ISNUMBER(C5)</f>
        <v>1</v>
      </c>
      <c r="L5" s="26" t="str">
        <f>$D$2</f>
        <v>в схеме ПСС причины сформулированы верно</v>
      </c>
      <c r="M5" s="26">
        <f>$D$36</f>
        <v>1</v>
      </c>
      <c r="N5" s="26">
        <f>$D$38</f>
        <v>3</v>
      </c>
      <c r="O5" s="26">
        <f>$D$40</f>
        <v>1</v>
      </c>
    </row>
    <row r="6" spans="1:19" ht="22.95" customHeight="1">
      <c r="A6" s="9">
        <v>3</v>
      </c>
      <c r="B6" s="11" t="s">
        <v>28</v>
      </c>
      <c r="C6" s="41">
        <v>2</v>
      </c>
      <c r="D6" s="42">
        <v>2</v>
      </c>
      <c r="E6" s="42">
        <v>1</v>
      </c>
      <c r="F6" s="42">
        <v>0</v>
      </c>
      <c r="G6" s="42">
        <f t="shared" si="0"/>
        <v>5</v>
      </c>
      <c r="H6" s="43">
        <f t="shared" si="1"/>
        <v>0.55555555555555558</v>
      </c>
      <c r="I6" s="2" t="str">
        <f t="shared" si="2"/>
        <v>средний</v>
      </c>
      <c r="J6" t="b">
        <f t="shared" si="3"/>
        <v>1</v>
      </c>
      <c r="L6" s="26" t="str">
        <f>$E$2</f>
        <v>в схеме ПСС следствия сформулированы верно</v>
      </c>
      <c r="M6" s="26">
        <f>$E$36</f>
        <v>2</v>
      </c>
      <c r="N6" s="26">
        <f>$E$38</f>
        <v>2</v>
      </c>
      <c r="O6" s="26">
        <f>$E$40</f>
        <v>1</v>
      </c>
    </row>
    <row r="7" spans="1:19" ht="22.95" customHeight="1">
      <c r="A7" s="9">
        <v>4</v>
      </c>
      <c r="B7" s="35" t="s">
        <v>29</v>
      </c>
      <c r="C7" s="41">
        <v>1</v>
      </c>
      <c r="D7" s="42">
        <v>1</v>
      </c>
      <c r="E7" s="42">
        <v>0</v>
      </c>
      <c r="F7" s="42">
        <v>1</v>
      </c>
      <c r="G7" s="42">
        <f t="shared" si="0"/>
        <v>3</v>
      </c>
      <c r="H7" s="43">
        <f t="shared" si="1"/>
        <v>0.33333333333333331</v>
      </c>
      <c r="I7" s="2" t="str">
        <f t="shared" si="2"/>
        <v>низкий</v>
      </c>
      <c r="J7" t="b">
        <f t="shared" si="3"/>
        <v>1</v>
      </c>
      <c r="Q7" s="1"/>
      <c r="R7" s="1"/>
      <c r="S7" s="1"/>
    </row>
    <row r="8" spans="1:19" ht="22.95" customHeight="1">
      <c r="A8" s="9">
        <v>5</v>
      </c>
      <c r="B8" s="11" t="s">
        <v>30</v>
      </c>
      <c r="C8" s="41">
        <v>0</v>
      </c>
      <c r="D8" s="42">
        <v>0</v>
      </c>
      <c r="E8" s="42">
        <v>0</v>
      </c>
      <c r="F8" s="42">
        <v>0</v>
      </c>
      <c r="G8" s="42">
        <f t="shared" si="0"/>
        <v>0</v>
      </c>
      <c r="H8" s="43">
        <f t="shared" si="1"/>
        <v>0</v>
      </c>
      <c r="I8" s="2" t="str">
        <f t="shared" si="2"/>
        <v>низкий</v>
      </c>
      <c r="J8" t="b">
        <f t="shared" si="3"/>
        <v>1</v>
      </c>
    </row>
    <row r="9" spans="1:19" ht="22.95" customHeight="1">
      <c r="A9" s="9">
        <v>6</v>
      </c>
      <c r="B9" s="35"/>
      <c r="C9" s="41"/>
      <c r="D9" s="42"/>
      <c r="E9" s="42"/>
      <c r="F9" s="42"/>
      <c r="G9" s="42">
        <f t="shared" si="0"/>
        <v>0</v>
      </c>
      <c r="H9" s="43">
        <f t="shared" si="1"/>
        <v>0</v>
      </c>
      <c r="I9" s="2" t="str">
        <f t="shared" si="2"/>
        <v>не участвовал</v>
      </c>
      <c r="J9" t="b">
        <f t="shared" si="3"/>
        <v>0</v>
      </c>
      <c r="L9" s="25" t="s">
        <v>7</v>
      </c>
      <c r="M9" s="25" t="s">
        <v>19</v>
      </c>
      <c r="N9" s="25" t="s">
        <v>20</v>
      </c>
      <c r="O9" s="25" t="s">
        <v>21</v>
      </c>
    </row>
    <row r="10" spans="1:19" ht="22.95" customHeight="1">
      <c r="A10" s="9">
        <v>7</v>
      </c>
      <c r="B10" s="11"/>
      <c r="C10" s="41"/>
      <c r="D10" s="42"/>
      <c r="E10" s="42"/>
      <c r="F10" s="42"/>
      <c r="G10" s="42">
        <f t="shared" si="0"/>
        <v>0</v>
      </c>
      <c r="H10" s="43">
        <f t="shared" si="1"/>
        <v>0</v>
      </c>
      <c r="I10" s="2" t="str">
        <f t="shared" si="2"/>
        <v>не участвовал</v>
      </c>
      <c r="J10" t="b">
        <f t="shared" si="3"/>
        <v>0</v>
      </c>
      <c r="L10" s="26" t="str">
        <f t="shared" ref="L10:L12" si="4">L4</f>
        <v>верно составлены схемы ПСС</v>
      </c>
      <c r="M10" s="27">
        <f>$C$37</f>
        <v>0.2</v>
      </c>
      <c r="N10" s="27">
        <f>$C$39</f>
        <v>0.4</v>
      </c>
      <c r="O10" s="27">
        <f>$C$41</f>
        <v>0.4</v>
      </c>
    </row>
    <row r="11" spans="1:19" ht="22.95" customHeight="1">
      <c r="A11" s="9">
        <v>8</v>
      </c>
      <c r="B11" s="35"/>
      <c r="C11" s="41"/>
      <c r="D11" s="42"/>
      <c r="E11" s="42"/>
      <c r="F11" s="42"/>
      <c r="G11" s="42">
        <f t="shared" si="0"/>
        <v>0</v>
      </c>
      <c r="H11" s="43">
        <f t="shared" si="1"/>
        <v>0</v>
      </c>
      <c r="I11" s="2" t="str">
        <f t="shared" si="2"/>
        <v>не участвовал</v>
      </c>
      <c r="J11" t="b">
        <f t="shared" si="3"/>
        <v>0</v>
      </c>
      <c r="L11" s="26" t="str">
        <f t="shared" si="4"/>
        <v>в схеме ПСС причины сформулированы верно</v>
      </c>
      <c r="M11" s="27">
        <f>$D$37</f>
        <v>0.2</v>
      </c>
      <c r="N11" s="27">
        <f>$D$39</f>
        <v>0.6</v>
      </c>
      <c r="O11" s="27">
        <f>$D$41</f>
        <v>0.2</v>
      </c>
    </row>
    <row r="12" spans="1:19" ht="22.95" customHeight="1">
      <c r="A12" s="9">
        <v>9</v>
      </c>
      <c r="B12" s="11"/>
      <c r="C12" s="41"/>
      <c r="D12" s="42"/>
      <c r="E12" s="42"/>
      <c r="F12" s="42"/>
      <c r="G12" s="42">
        <f t="shared" si="0"/>
        <v>0</v>
      </c>
      <c r="H12" s="43">
        <f t="shared" si="1"/>
        <v>0</v>
      </c>
      <c r="I12" s="2" t="str">
        <f t="shared" si="2"/>
        <v>не участвовал</v>
      </c>
      <c r="J12" t="b">
        <f t="shared" si="3"/>
        <v>0</v>
      </c>
      <c r="L12" s="26" t="str">
        <f t="shared" si="4"/>
        <v>в схеме ПСС следствия сформулированы верно</v>
      </c>
      <c r="M12" s="27">
        <f>$E$37</f>
        <v>0.4</v>
      </c>
      <c r="N12" s="27">
        <f>$E$39</f>
        <v>0.4</v>
      </c>
      <c r="O12" s="27">
        <f>$E$41</f>
        <v>0.2</v>
      </c>
    </row>
    <row r="13" spans="1:19" ht="22.95" customHeight="1">
      <c r="A13" s="9">
        <v>10</v>
      </c>
      <c r="B13" s="35"/>
      <c r="C13" s="41"/>
      <c r="D13" s="42"/>
      <c r="E13" s="42"/>
      <c r="F13" s="42"/>
      <c r="G13" s="42">
        <f t="shared" si="0"/>
        <v>0</v>
      </c>
      <c r="H13" s="43">
        <f t="shared" si="1"/>
        <v>0</v>
      </c>
      <c r="I13" s="2" t="str">
        <f t="shared" si="2"/>
        <v>не участвовал</v>
      </c>
      <c r="J13" t="b">
        <f t="shared" si="3"/>
        <v>0</v>
      </c>
    </row>
    <row r="14" spans="1:19" ht="22.95" customHeight="1">
      <c r="A14" s="9">
        <v>11</v>
      </c>
      <c r="B14" s="11"/>
      <c r="C14" s="41"/>
      <c r="D14" s="42"/>
      <c r="E14" s="42"/>
      <c r="F14" s="42"/>
      <c r="G14" s="42">
        <f t="shared" si="0"/>
        <v>0</v>
      </c>
      <c r="H14" s="43">
        <f t="shared" si="1"/>
        <v>0</v>
      </c>
      <c r="I14" s="2" t="str">
        <f t="shared" si="2"/>
        <v>не участвовал</v>
      </c>
      <c r="J14" t="b">
        <f t="shared" si="3"/>
        <v>0</v>
      </c>
    </row>
    <row r="15" spans="1:19" ht="22.95" customHeight="1">
      <c r="A15" s="9">
        <v>12</v>
      </c>
      <c r="B15" s="35"/>
      <c r="C15" s="41"/>
      <c r="D15" s="42"/>
      <c r="E15" s="42"/>
      <c r="F15" s="42"/>
      <c r="G15" s="42">
        <f t="shared" si="0"/>
        <v>0</v>
      </c>
      <c r="H15" s="43">
        <f t="shared" si="1"/>
        <v>0</v>
      </c>
      <c r="I15" s="2" t="str">
        <f t="shared" si="2"/>
        <v>не участвовал</v>
      </c>
      <c r="J15" t="b">
        <f t="shared" si="3"/>
        <v>0</v>
      </c>
    </row>
    <row r="16" spans="1:19" ht="22.95" customHeight="1">
      <c r="A16" s="9">
        <v>13</v>
      </c>
      <c r="B16" s="11"/>
      <c r="C16" s="41"/>
      <c r="D16" s="42"/>
      <c r="E16" s="42"/>
      <c r="F16" s="42"/>
      <c r="G16" s="42">
        <f t="shared" si="0"/>
        <v>0</v>
      </c>
      <c r="H16" s="43">
        <f t="shared" si="1"/>
        <v>0</v>
      </c>
      <c r="I16" s="2" t="str">
        <f t="shared" si="2"/>
        <v>не участвовал</v>
      </c>
      <c r="J16" t="b">
        <f t="shared" si="3"/>
        <v>0</v>
      </c>
    </row>
    <row r="17" spans="1:10" ht="22.95" customHeight="1">
      <c r="A17" s="9">
        <v>14</v>
      </c>
      <c r="B17" s="35"/>
      <c r="C17" s="41"/>
      <c r="D17" s="42"/>
      <c r="E17" s="42"/>
      <c r="F17" s="42"/>
      <c r="G17" s="42">
        <f t="shared" si="0"/>
        <v>0</v>
      </c>
      <c r="H17" s="43">
        <f t="shared" si="1"/>
        <v>0</v>
      </c>
      <c r="I17" s="2" t="str">
        <f t="shared" si="2"/>
        <v>не участвовал</v>
      </c>
      <c r="J17" t="b">
        <f t="shared" si="3"/>
        <v>0</v>
      </c>
    </row>
    <row r="18" spans="1:10" ht="22.95" customHeight="1">
      <c r="A18" s="9">
        <v>15</v>
      </c>
      <c r="B18" s="11"/>
      <c r="C18" s="41"/>
      <c r="D18" s="42"/>
      <c r="E18" s="42"/>
      <c r="F18" s="42"/>
      <c r="G18" s="42">
        <f t="shared" si="0"/>
        <v>0</v>
      </c>
      <c r="H18" s="43">
        <f t="shared" si="1"/>
        <v>0</v>
      </c>
      <c r="I18" s="2" t="str">
        <f t="shared" si="2"/>
        <v>не участвовал</v>
      </c>
      <c r="J18" t="b">
        <f t="shared" si="3"/>
        <v>0</v>
      </c>
    </row>
    <row r="19" spans="1:10" ht="22.95" customHeight="1">
      <c r="A19" s="9">
        <v>16</v>
      </c>
      <c r="B19" s="35"/>
      <c r="C19" s="41"/>
      <c r="D19" s="42"/>
      <c r="E19" s="42"/>
      <c r="F19" s="42"/>
      <c r="G19" s="42">
        <f t="shared" si="0"/>
        <v>0</v>
      </c>
      <c r="H19" s="43">
        <f t="shared" si="1"/>
        <v>0</v>
      </c>
      <c r="I19" s="2" t="str">
        <f t="shared" si="2"/>
        <v>не участвовал</v>
      </c>
      <c r="J19" t="b">
        <f t="shared" si="3"/>
        <v>0</v>
      </c>
    </row>
    <row r="20" spans="1:10" ht="22.95" customHeight="1">
      <c r="A20" s="9">
        <v>17</v>
      </c>
      <c r="B20" s="11"/>
      <c r="C20" s="41"/>
      <c r="D20" s="42"/>
      <c r="E20" s="42"/>
      <c r="F20" s="42"/>
      <c r="G20" s="42">
        <f t="shared" si="0"/>
        <v>0</v>
      </c>
      <c r="H20" s="43">
        <f t="shared" si="1"/>
        <v>0</v>
      </c>
      <c r="I20" s="2" t="str">
        <f t="shared" si="2"/>
        <v>не участвовал</v>
      </c>
      <c r="J20" t="b">
        <f t="shared" si="3"/>
        <v>0</v>
      </c>
    </row>
    <row r="21" spans="1:10" ht="22.95" customHeight="1">
      <c r="A21" s="9">
        <v>18</v>
      </c>
      <c r="B21" s="35"/>
      <c r="C21" s="41"/>
      <c r="D21" s="42"/>
      <c r="E21" s="42"/>
      <c r="F21" s="42"/>
      <c r="G21" s="42">
        <f t="shared" si="0"/>
        <v>0</v>
      </c>
      <c r="H21" s="43">
        <f t="shared" si="1"/>
        <v>0</v>
      </c>
      <c r="I21" s="2" t="str">
        <f t="shared" si="2"/>
        <v>не участвовал</v>
      </c>
      <c r="J21" t="b">
        <f t="shared" si="3"/>
        <v>0</v>
      </c>
    </row>
    <row r="22" spans="1:10" ht="22.95" customHeight="1">
      <c r="A22" s="9">
        <v>19</v>
      </c>
      <c r="B22" s="11"/>
      <c r="C22" s="41"/>
      <c r="D22" s="42"/>
      <c r="E22" s="42"/>
      <c r="F22" s="42"/>
      <c r="G22" s="42">
        <f t="shared" si="0"/>
        <v>0</v>
      </c>
      <c r="H22" s="43">
        <f t="shared" si="1"/>
        <v>0</v>
      </c>
      <c r="I22" s="2" t="str">
        <f t="shared" si="2"/>
        <v>не участвовал</v>
      </c>
      <c r="J22" t="b">
        <f t="shared" si="3"/>
        <v>0</v>
      </c>
    </row>
    <row r="23" spans="1:10" ht="22.95" customHeight="1">
      <c r="A23" s="9">
        <v>20</v>
      </c>
      <c r="B23" s="35"/>
      <c r="C23" s="41"/>
      <c r="D23" s="42"/>
      <c r="E23" s="42"/>
      <c r="F23" s="42"/>
      <c r="G23" s="42">
        <f t="shared" si="0"/>
        <v>0</v>
      </c>
      <c r="H23" s="43">
        <f t="shared" si="1"/>
        <v>0</v>
      </c>
      <c r="I23" s="2" t="str">
        <f t="shared" si="2"/>
        <v>не участвовал</v>
      </c>
      <c r="J23" t="b">
        <f t="shared" si="3"/>
        <v>0</v>
      </c>
    </row>
    <row r="24" spans="1:10" ht="22.95" customHeight="1">
      <c r="A24" s="9">
        <v>21</v>
      </c>
      <c r="B24" s="35"/>
      <c r="C24" s="41"/>
      <c r="D24" s="42"/>
      <c r="E24" s="42"/>
      <c r="F24" s="42"/>
      <c r="G24" s="42">
        <f t="shared" si="0"/>
        <v>0</v>
      </c>
      <c r="H24" s="43">
        <f t="shared" si="1"/>
        <v>0</v>
      </c>
      <c r="I24" s="2" t="str">
        <f t="shared" si="2"/>
        <v>не участвовал</v>
      </c>
      <c r="J24" t="b">
        <f t="shared" si="3"/>
        <v>0</v>
      </c>
    </row>
    <row r="25" spans="1:10" ht="22.95" customHeight="1">
      <c r="A25" s="9">
        <v>22</v>
      </c>
      <c r="B25" s="35"/>
      <c r="C25" s="41"/>
      <c r="D25" s="42"/>
      <c r="E25" s="42"/>
      <c r="F25" s="42"/>
      <c r="G25" s="42">
        <f t="shared" si="0"/>
        <v>0</v>
      </c>
      <c r="H25" s="43">
        <f t="shared" si="1"/>
        <v>0</v>
      </c>
      <c r="I25" s="2" t="str">
        <f t="shared" si="2"/>
        <v>не участвовал</v>
      </c>
      <c r="J25" t="b">
        <f t="shared" si="3"/>
        <v>0</v>
      </c>
    </row>
    <row r="26" spans="1:10" ht="22.95" customHeight="1">
      <c r="A26" s="9">
        <v>23</v>
      </c>
      <c r="B26" s="35"/>
      <c r="C26" s="41"/>
      <c r="D26" s="42"/>
      <c r="E26" s="42"/>
      <c r="F26" s="42"/>
      <c r="G26" s="42">
        <f t="shared" si="0"/>
        <v>0</v>
      </c>
      <c r="H26" s="43">
        <f t="shared" si="1"/>
        <v>0</v>
      </c>
      <c r="I26" s="2" t="str">
        <f t="shared" si="2"/>
        <v>не участвовал</v>
      </c>
      <c r="J26" t="b">
        <f t="shared" si="3"/>
        <v>0</v>
      </c>
    </row>
    <row r="27" spans="1:10" ht="22.95" customHeight="1">
      <c r="A27" s="9">
        <v>24</v>
      </c>
      <c r="B27" s="15"/>
      <c r="C27" s="41"/>
      <c r="D27" s="42"/>
      <c r="E27" s="42"/>
      <c r="F27" s="42"/>
      <c r="G27" s="42">
        <f t="shared" si="0"/>
        <v>0</v>
      </c>
      <c r="H27" s="43">
        <f t="shared" ref="H27:H32" si="5">G27/9</f>
        <v>0</v>
      </c>
      <c r="I27" s="2" t="str">
        <f t="shared" si="2"/>
        <v>не участвовал</v>
      </c>
      <c r="J27" t="b">
        <f t="shared" si="3"/>
        <v>0</v>
      </c>
    </row>
    <row r="28" spans="1:10" ht="22.95" customHeight="1">
      <c r="A28" s="9">
        <v>25</v>
      </c>
      <c r="B28" s="15"/>
      <c r="C28" s="41"/>
      <c r="D28" s="42"/>
      <c r="E28" s="42"/>
      <c r="F28" s="42"/>
      <c r="G28" s="42">
        <f t="shared" si="0"/>
        <v>0</v>
      </c>
      <c r="H28" s="43">
        <f t="shared" si="5"/>
        <v>0</v>
      </c>
      <c r="I28" s="2" t="str">
        <f t="shared" si="2"/>
        <v>не участвовал</v>
      </c>
      <c r="J28" t="b">
        <f t="shared" si="3"/>
        <v>0</v>
      </c>
    </row>
    <row r="29" spans="1:10" ht="22.95" customHeight="1">
      <c r="A29" s="9">
        <v>26</v>
      </c>
      <c r="B29" s="15"/>
      <c r="C29" s="41"/>
      <c r="D29" s="42"/>
      <c r="E29" s="42"/>
      <c r="F29" s="42"/>
      <c r="G29" s="42">
        <f t="shared" si="0"/>
        <v>0</v>
      </c>
      <c r="H29" s="43">
        <f t="shared" si="5"/>
        <v>0</v>
      </c>
      <c r="I29" s="2" t="str">
        <f t="shared" si="2"/>
        <v>не участвовал</v>
      </c>
      <c r="J29" t="b">
        <f t="shared" si="3"/>
        <v>0</v>
      </c>
    </row>
    <row r="30" spans="1:10" ht="22.95" customHeight="1">
      <c r="A30" s="9">
        <v>27</v>
      </c>
      <c r="B30" s="15"/>
      <c r="C30" s="41"/>
      <c r="D30" s="42"/>
      <c r="E30" s="42"/>
      <c r="F30" s="42"/>
      <c r="G30" s="42">
        <f t="shared" si="0"/>
        <v>0</v>
      </c>
      <c r="H30" s="43">
        <f t="shared" si="5"/>
        <v>0</v>
      </c>
      <c r="I30" s="2" t="str">
        <f t="shared" si="2"/>
        <v>не участвовал</v>
      </c>
      <c r="J30" t="b">
        <f t="shared" si="3"/>
        <v>0</v>
      </c>
    </row>
    <row r="31" spans="1:10" ht="22.95" customHeight="1">
      <c r="A31" s="9">
        <v>28</v>
      </c>
      <c r="B31" s="15"/>
      <c r="C31" s="41"/>
      <c r="D31" s="42"/>
      <c r="E31" s="42"/>
      <c r="F31" s="42"/>
      <c r="G31" s="42">
        <f t="shared" si="0"/>
        <v>0</v>
      </c>
      <c r="H31" s="43">
        <f t="shared" si="5"/>
        <v>0</v>
      </c>
      <c r="I31" s="2" t="str">
        <f t="shared" si="2"/>
        <v>не участвовал</v>
      </c>
      <c r="J31" t="b">
        <f t="shared" si="3"/>
        <v>0</v>
      </c>
    </row>
    <row r="32" spans="1:10" ht="22.95" customHeight="1">
      <c r="A32" s="9">
        <v>29</v>
      </c>
      <c r="B32" s="15"/>
      <c r="C32" s="41"/>
      <c r="D32" s="42"/>
      <c r="E32" s="42"/>
      <c r="F32" s="42"/>
      <c r="G32" s="42">
        <f t="shared" si="0"/>
        <v>0</v>
      </c>
      <c r="H32" s="43">
        <f t="shared" si="5"/>
        <v>0</v>
      </c>
      <c r="I32" s="2" t="str">
        <f t="shared" si="2"/>
        <v>не участвовал</v>
      </c>
      <c r="J32" t="b">
        <f t="shared" si="3"/>
        <v>0</v>
      </c>
    </row>
    <row r="33" spans="1:10" ht="22.95" customHeight="1">
      <c r="A33" s="9">
        <v>30</v>
      </c>
      <c r="B33" s="10"/>
      <c r="C33" s="42"/>
      <c r="D33" s="42"/>
      <c r="E33" s="42"/>
      <c r="F33" s="42"/>
      <c r="G33" s="42">
        <f t="shared" si="0"/>
        <v>0</v>
      </c>
      <c r="H33" s="43">
        <f t="shared" si="1"/>
        <v>0</v>
      </c>
      <c r="I33" s="2" t="str">
        <f t="shared" si="2"/>
        <v>не участвовал</v>
      </c>
      <c r="J33" t="b">
        <f t="shared" si="3"/>
        <v>0</v>
      </c>
    </row>
    <row r="34" spans="1:10">
      <c r="A34" s="2"/>
      <c r="B34" s="16" t="s">
        <v>8</v>
      </c>
      <c r="C34" s="17">
        <f>SUMIF(C4:C33,"&lt;&gt;0",C4:C33)/$C$43</f>
        <v>1.8</v>
      </c>
      <c r="D34" s="17">
        <f t="shared" ref="D34:F34" si="6">SUMIF(D4:D33,"&lt;&gt;0",D4:D33)/$C$43</f>
        <v>1.6</v>
      </c>
      <c r="E34" s="17">
        <f t="shared" ref="E34" si="7">SUMIF(E4:E33,"&lt;&gt;0",E4:E33)/$C$43</f>
        <v>1.2</v>
      </c>
      <c r="F34" s="17">
        <f t="shared" si="6"/>
        <v>0.6</v>
      </c>
      <c r="G34" s="17">
        <f>SUM(G4:G33)/(23)</f>
        <v>1.1304347826086956</v>
      </c>
      <c r="H34" s="18">
        <f t="shared" si="1"/>
        <v>0.12560386473429952</v>
      </c>
      <c r="I34" s="2"/>
    </row>
    <row r="35" spans="1:10">
      <c r="B35" s="19" t="s">
        <v>9</v>
      </c>
      <c r="C35" s="20">
        <f>SUMIF(C4:C33,"&lt;&gt;0",C4:C33)/($C$43*C3)</f>
        <v>0.6</v>
      </c>
      <c r="D35" s="20">
        <f t="shared" ref="D35:F35" si="8">SUMIF(D4:D33,"&lt;&gt;0",D4:D33)/($C$43*D3)</f>
        <v>0.53333333333333333</v>
      </c>
      <c r="E35" s="20">
        <f t="shared" ref="E35" si="9">SUMIF(E4:E33,"&lt;&gt;0",E4:E33)/($C$43*E3)</f>
        <v>0.4</v>
      </c>
      <c r="F35" s="20">
        <f t="shared" si="8"/>
        <v>0.6</v>
      </c>
      <c r="G35" s="28" t="s">
        <v>3</v>
      </c>
      <c r="H35" s="28" t="s">
        <v>16</v>
      </c>
      <c r="I35" s="28" t="s">
        <v>17</v>
      </c>
    </row>
    <row r="36" spans="1:10">
      <c r="B36" s="23" t="s">
        <v>10</v>
      </c>
      <c r="C36" s="23">
        <f>COUNTIF(C4:C33,0)</f>
        <v>1</v>
      </c>
      <c r="D36" s="23">
        <f t="shared" ref="D36:F36" si="10">COUNTIF(D4:D33,0)</f>
        <v>1</v>
      </c>
      <c r="E36" s="23">
        <f t="shared" ref="E36" si="11">COUNTIF(E4:E33,0)</f>
        <v>2</v>
      </c>
      <c r="F36" s="23">
        <f t="shared" si="10"/>
        <v>2</v>
      </c>
      <c r="G36" s="28" t="s">
        <v>4</v>
      </c>
      <c r="H36" s="29">
        <f>COUNTIF(I$4:I$33,"высокий")</f>
        <v>2</v>
      </c>
      <c r="I36" s="30">
        <f>H36/$C$43</f>
        <v>0.4</v>
      </c>
      <c r="J36" s="1"/>
    </row>
    <row r="37" spans="1:10">
      <c r="B37" s="23" t="s">
        <v>11</v>
      </c>
      <c r="C37" s="24">
        <f>C36/$C$43</f>
        <v>0.2</v>
      </c>
      <c r="D37" s="24">
        <f t="shared" ref="D37:F37" si="12">D36/$C$43</f>
        <v>0.2</v>
      </c>
      <c r="E37" s="24">
        <f t="shared" ref="E37" si="13">E36/$C$43</f>
        <v>0.4</v>
      </c>
      <c r="F37" s="24">
        <f t="shared" si="12"/>
        <v>0.4</v>
      </c>
      <c r="G37" s="28" t="s">
        <v>6</v>
      </c>
      <c r="H37" s="29">
        <f>COUNTIF(I$4:I$33,"средний")</f>
        <v>1</v>
      </c>
      <c r="I37" s="30">
        <f t="shared" ref="I37:I38" si="14">H37/$C$43</f>
        <v>0.2</v>
      </c>
      <c r="J37" s="1"/>
    </row>
    <row r="38" spans="1:10">
      <c r="B38" s="14" t="s">
        <v>12</v>
      </c>
      <c r="C38" s="4">
        <f>COUNTIF(J4:J33,TRUE)-C36-C40</f>
        <v>2</v>
      </c>
      <c r="D38" s="4">
        <f>COUNTIF(J4:J33,TRUE)-D36-D40</f>
        <v>3</v>
      </c>
      <c r="E38" s="4">
        <f>COUNTIF(J4:J33,TRUE)-E36-E40</f>
        <v>2</v>
      </c>
      <c r="F38" s="4">
        <f>COUNTIF(J4:J33,TRUE)-F36-F40</f>
        <v>0</v>
      </c>
      <c r="G38" s="28" t="s">
        <v>5</v>
      </c>
      <c r="H38" s="29">
        <f>COUNTIF(I$4:I$33,"низкий")</f>
        <v>2</v>
      </c>
      <c r="I38" s="30">
        <f t="shared" si="14"/>
        <v>0.4</v>
      </c>
      <c r="J38" s="1"/>
    </row>
    <row r="39" spans="1:10">
      <c r="B39" s="14" t="s">
        <v>13</v>
      </c>
      <c r="C39" s="36">
        <f>C38/$C$43</f>
        <v>0.4</v>
      </c>
      <c r="D39" s="36">
        <f t="shared" ref="D39:F39" si="15">D38/$C$43</f>
        <v>0.6</v>
      </c>
      <c r="E39" s="36">
        <f t="shared" ref="E39" si="16">E38/$C$43</f>
        <v>0.4</v>
      </c>
      <c r="F39" s="36">
        <f t="shared" si="15"/>
        <v>0</v>
      </c>
      <c r="H39" s="44">
        <f>SUM(H36:H38)</f>
        <v>5</v>
      </c>
      <c r="I39" s="5">
        <f>SUM(I36:I38)</f>
        <v>1</v>
      </c>
      <c r="J39" s="1"/>
    </row>
    <row r="40" spans="1:10">
      <c r="B40" s="6" t="s">
        <v>14</v>
      </c>
      <c r="C40" s="6">
        <f>COUNTIF(C4:C33,C3)</f>
        <v>2</v>
      </c>
      <c r="D40" s="6">
        <f t="shared" ref="D40:F40" si="17">COUNTIF(D4:D33,D3)</f>
        <v>1</v>
      </c>
      <c r="E40" s="6">
        <f t="shared" ref="E40" si="18">COUNTIF(E4:E33,E3)</f>
        <v>1</v>
      </c>
      <c r="F40" s="6">
        <f t="shared" si="17"/>
        <v>3</v>
      </c>
      <c r="I40" s="1"/>
      <c r="J40" s="1"/>
    </row>
    <row r="41" spans="1:10">
      <c r="B41" s="6" t="s">
        <v>15</v>
      </c>
      <c r="C41" s="7">
        <f>C40/$C$43</f>
        <v>0.4</v>
      </c>
      <c r="D41" s="7">
        <f t="shared" ref="D41:F41" si="19">D40/$C$43</f>
        <v>0.2</v>
      </c>
      <c r="E41" s="7">
        <f t="shared" ref="E41" si="20">E40/$C$43</f>
        <v>0.2</v>
      </c>
      <c r="F41" s="7">
        <f t="shared" si="19"/>
        <v>0.6</v>
      </c>
      <c r="G41" s="56" t="s">
        <v>3</v>
      </c>
      <c r="H41" s="55"/>
      <c r="I41" s="31" t="s">
        <v>16</v>
      </c>
      <c r="J41" s="31" t="s">
        <v>17</v>
      </c>
    </row>
    <row r="42" spans="1:10">
      <c r="G42" s="31" t="s">
        <v>18</v>
      </c>
      <c r="H42" s="31"/>
      <c r="I42" s="32">
        <f>H36+H37</f>
        <v>3</v>
      </c>
      <c r="J42" s="33">
        <f>I36+I37</f>
        <v>0.60000000000000009</v>
      </c>
    </row>
    <row r="43" spans="1:10" ht="28.8">
      <c r="B43" s="8" t="s">
        <v>23</v>
      </c>
      <c r="C43" s="34">
        <f>COUNTIF(C4:C33,"&lt;&gt;")</f>
        <v>5</v>
      </c>
      <c r="G43" s="54" t="s">
        <v>5</v>
      </c>
      <c r="H43" s="55"/>
      <c r="I43" s="32">
        <f>H38</f>
        <v>2</v>
      </c>
      <c r="J43" s="33">
        <f>I38</f>
        <v>0.4</v>
      </c>
    </row>
    <row r="44" spans="1:10">
      <c r="G44" s="50"/>
      <c r="H44" s="50"/>
      <c r="I44" s="3"/>
      <c r="J44" s="1"/>
    </row>
  </sheetData>
  <mergeCells count="10">
    <mergeCell ref="L1:O2"/>
    <mergeCell ref="G44:H44"/>
    <mergeCell ref="B1:B2"/>
    <mergeCell ref="A1:A2"/>
    <mergeCell ref="G1:G2"/>
    <mergeCell ref="I1:I2"/>
    <mergeCell ref="H1:H2"/>
    <mergeCell ref="G43:H43"/>
    <mergeCell ref="G41:H41"/>
    <mergeCell ref="C1:F1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colBreaks count="1" manualBreakCount="1">
    <brk id="1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таблица</vt:lpstr>
      <vt:lpstr>справляемость_чел</vt:lpstr>
      <vt:lpstr>Справляемость_%</vt:lpstr>
      <vt:lpstr>уровень_разв_чел</vt:lpstr>
      <vt:lpstr>уров_разв_%</vt:lpstr>
      <vt:lpstr>таблица!Область_печати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2018-09-13T03:47:58Z</cp:lastPrinted>
  <dcterms:created xsi:type="dcterms:W3CDTF">2017-09-13T15:03:14Z</dcterms:created>
  <dcterms:modified xsi:type="dcterms:W3CDTF">2019-12-15T18:05:23Z</dcterms:modified>
</cp:coreProperties>
</file>